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 webpage\full\teaching\files\DataScience\HMM\"/>
    </mc:Choice>
  </mc:AlternateContent>
  <xr:revisionPtr revIDLastSave="0" documentId="13_ncr:1_{70CF4469-FDAB-472D-ACDC-3B2E78DC4151}" xr6:coauthVersionLast="47" xr6:coauthVersionMax="47" xr10:uidLastSave="{00000000-0000-0000-0000-000000000000}"/>
  <bookViews>
    <workbookView xWindow="1140" yWindow="3120" windowWidth="26010" windowHeight="11385" xr2:uid="{9CD91B9D-6A7E-4701-A84E-59DE3F5215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6" i="1" s="1"/>
  <c r="N24" i="1"/>
  <c r="N25" i="1" s="1"/>
  <c r="M24" i="1" s="1"/>
  <c r="M25" i="1" s="1"/>
  <c r="I8" i="1"/>
  <c r="J8" i="1"/>
  <c r="K8" i="1"/>
  <c r="L8" i="1"/>
  <c r="M8" i="1"/>
  <c r="H8" i="1"/>
  <c r="C8" i="1"/>
  <c r="C7" i="1"/>
  <c r="E2" i="1"/>
  <c r="E8" i="1" s="1"/>
  <c r="E1" i="1"/>
  <c r="E7" i="1" s="1"/>
  <c r="D13" i="1"/>
  <c r="E13" i="1" s="1" a="1"/>
  <c r="E13" i="1" s="1"/>
  <c r="F14" i="1" s="1"/>
  <c r="D15" i="1"/>
  <c r="E15" i="1" s="1" a="1"/>
  <c r="E15" i="1" s="1"/>
  <c r="I1" i="1"/>
  <c r="I7" i="1" s="1"/>
  <c r="J1" i="1"/>
  <c r="J7" i="1" s="1"/>
  <c r="K1" i="1"/>
  <c r="K7" i="1" s="1"/>
  <c r="L1" i="1"/>
  <c r="L7" i="1" s="1"/>
  <c r="M1" i="1"/>
  <c r="M7" i="1" s="1"/>
  <c r="H1" i="1"/>
  <c r="H7" i="1" s="1"/>
  <c r="E24" i="1" l="1"/>
  <c r="M26" i="1"/>
  <c r="L26" i="1"/>
  <c r="L24" i="1"/>
  <c r="L25" i="1" s="1"/>
  <c r="F16" i="1"/>
  <c r="D19" i="1"/>
  <c r="E19" i="1" s="1" a="1"/>
  <c r="E19" i="1" s="1"/>
  <c r="D21" i="1"/>
  <c r="E21" i="1" s="1" a="1"/>
  <c r="E21" i="1" s="1"/>
  <c r="F15" i="1" a="1"/>
  <c r="F15" i="1" s="1"/>
  <c r="F13" i="1" a="1"/>
  <c r="F13" i="1" s="1"/>
  <c r="K24" i="1" l="1"/>
  <c r="K25" i="1" s="1"/>
  <c r="K26" i="1"/>
  <c r="F22" i="1"/>
  <c r="F20" i="1"/>
  <c r="G16" i="1"/>
  <c r="G14" i="1"/>
  <c r="F21" i="1" a="1"/>
  <c r="F21" i="1" s="1"/>
  <c r="F19" i="1" a="1"/>
  <c r="F19" i="1" s="1"/>
  <c r="G15" i="1" a="1"/>
  <c r="G15" i="1" s="1"/>
  <c r="G13" i="1" a="1"/>
  <c r="G13" i="1" s="1"/>
  <c r="J26" i="1" l="1"/>
  <c r="J24" i="1"/>
  <c r="J25" i="1" s="1"/>
  <c r="G22" i="1"/>
  <c r="G20" i="1"/>
  <c r="H14" i="1"/>
  <c r="H16" i="1"/>
  <c r="H13" i="1" a="1"/>
  <c r="H13" i="1" s="1"/>
  <c r="G19" i="1" a="1"/>
  <c r="G19" i="1" s="1"/>
  <c r="G21" i="1" a="1"/>
  <c r="G21" i="1" s="1"/>
  <c r="H15" i="1" a="1"/>
  <c r="H15" i="1" s="1"/>
  <c r="I26" i="1" l="1"/>
  <c r="I24" i="1"/>
  <c r="I25" i="1" s="1"/>
  <c r="I13" i="1" a="1"/>
  <c r="I13" i="1" s="1"/>
  <c r="H22" i="1"/>
  <c r="H20" i="1"/>
  <c r="I16" i="1"/>
  <c r="I14" i="1"/>
  <c r="H19" i="1" a="1"/>
  <c r="H19" i="1" s="1"/>
  <c r="H21" i="1" a="1"/>
  <c r="H21" i="1" s="1"/>
  <c r="I15" i="1" a="1"/>
  <c r="I15" i="1" s="1"/>
  <c r="J13" i="1" s="1" a="1"/>
  <c r="J13" i="1" s="1"/>
  <c r="H26" i="1" l="1"/>
  <c r="H24" i="1"/>
  <c r="H25" i="1" s="1"/>
  <c r="I22" i="1"/>
  <c r="I20" i="1"/>
  <c r="J14" i="1"/>
  <c r="J16" i="1"/>
  <c r="I19" i="1" a="1"/>
  <c r="I19" i="1" s="1"/>
  <c r="I21" i="1" a="1"/>
  <c r="I21" i="1" s="1"/>
  <c r="J15" i="1" a="1"/>
  <c r="J15" i="1" s="1"/>
  <c r="K13" i="1" s="1" a="1"/>
  <c r="K13" i="1" s="1"/>
  <c r="G26" i="1" l="1"/>
  <c r="G24" i="1"/>
  <c r="G25" i="1" s="1"/>
  <c r="J20" i="1"/>
  <c r="J22" i="1"/>
  <c r="K14" i="1"/>
  <c r="K16" i="1"/>
  <c r="J19" i="1" a="1"/>
  <c r="J19" i="1" s="1"/>
  <c r="J21" i="1" a="1"/>
  <c r="J21" i="1" s="1"/>
  <c r="K15" i="1" a="1"/>
  <c r="K15" i="1" s="1"/>
  <c r="L13" i="1" s="1" a="1"/>
  <c r="L13" i="1" s="1"/>
  <c r="F24" i="1" l="1"/>
  <c r="F26" i="1"/>
  <c r="K20" i="1"/>
  <c r="K22" i="1"/>
  <c r="L16" i="1"/>
  <c r="L14" i="1"/>
  <c r="K19" i="1" a="1"/>
  <c r="K19" i="1" s="1"/>
  <c r="K21" i="1" a="1"/>
  <c r="K21" i="1" s="1"/>
  <c r="L15" i="1" a="1"/>
  <c r="L15" i="1" s="1"/>
  <c r="M13" i="1" s="1" a="1"/>
  <c r="M13" i="1" s="1"/>
  <c r="L20" i="1" l="1"/>
  <c r="L22" i="1"/>
  <c r="M14" i="1"/>
  <c r="M16" i="1"/>
  <c r="L21" i="1" a="1"/>
  <c r="L21" i="1" s="1"/>
  <c r="L19" i="1" a="1"/>
  <c r="L19" i="1" s="1"/>
  <c r="M15" i="1" a="1"/>
  <c r="M15" i="1" s="1"/>
  <c r="N13" i="1" s="1" a="1"/>
  <c r="N13" i="1" s="1"/>
  <c r="M20" i="1" l="1"/>
  <c r="M22" i="1"/>
  <c r="N14" i="1"/>
  <c r="N16" i="1"/>
  <c r="M19" i="1" a="1"/>
  <c r="M19" i="1" s="1"/>
  <c r="M21" i="1" a="1"/>
  <c r="M21" i="1" s="1"/>
  <c r="N15" i="1" a="1"/>
  <c r="N15" i="1" s="1"/>
  <c r="P14" i="1" s="1"/>
  <c r="N20" i="1" l="1"/>
  <c r="N22" i="1"/>
  <c r="N19" i="1" a="1"/>
  <c r="N19" i="1" s="1"/>
  <c r="N21" i="1" a="1"/>
  <c r="N21" i="1" s="1"/>
  <c r="P20" i="1" l="1"/>
  <c r="O25" i="1" s="1"/>
  <c r="N2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<sst xmlns="http://schemas.openxmlformats.org/spreadsheetml/2006/main" count="30" uniqueCount="17">
  <si>
    <t>FV</t>
  </si>
  <si>
    <t>F</t>
  </si>
  <si>
    <t>FirstProb</t>
  </si>
  <si>
    <t>SecondProb</t>
  </si>
  <si>
    <t>Prob Mul</t>
  </si>
  <si>
    <t>Log Plus</t>
  </si>
  <si>
    <t>Transition</t>
  </si>
  <si>
    <t>FtoS</t>
  </si>
  <si>
    <t>StoF</t>
  </si>
  <si>
    <t>FtoF</t>
  </si>
  <si>
    <t>StoS</t>
  </si>
  <si>
    <t>S</t>
  </si>
  <si>
    <t>Final Prob</t>
  </si>
  <si>
    <t>Final log Prob</t>
  </si>
  <si>
    <t>(come from)</t>
  </si>
  <si>
    <t>Back Tracing</t>
  </si>
  <si>
    <t>Path Chose or 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</si>
</sst>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2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2" fillId="0" borderId="0" xfId="0" applyFont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6CFE7-44B3-4937-B9A3-84CBBD9A96F8}">
  <dimension ref="A1:S26"/>
  <sheetViews>
    <sheetView tabSelected="1" topLeftCell="A7" workbookViewId="0">
      <selection activeCell="E25" sqref="E25"/>
    </sheetView>
  </sheetViews>
  <sheetFormatPr defaultRowHeight="15" x14ac:dyDescent="0.25"/>
  <cols>
    <col min="5" max="5" width="10" customWidth="1"/>
    <col min="8" max="8" width="11" customWidth="1"/>
    <col min="11" max="11" width="10.140625" customWidth="1"/>
    <col min="13" max="13" width="10.28515625" customWidth="1"/>
    <col min="16" max="16" width="12" bestFit="1" customWidth="1"/>
    <col min="18" max="18" width="10.7109375" bestFit="1" customWidth="1"/>
  </cols>
  <sheetData>
    <row r="1" spans="1:19" x14ac:dyDescent="0.25">
      <c r="A1" s="1" t="s">
        <v>6</v>
      </c>
      <c r="B1" s="1" t="s">
        <v>9</v>
      </c>
      <c r="C1" s="1">
        <v>0.95</v>
      </c>
      <c r="D1" s="1" t="s">
        <v>7</v>
      </c>
      <c r="E1" s="1">
        <f>1-C1</f>
        <v>5.0000000000000044E-2</v>
      </c>
      <c r="G1" s="1" t="s">
        <v>2</v>
      </c>
      <c r="H1" s="1">
        <f>1/6</f>
        <v>0.16666666666666666</v>
      </c>
      <c r="I1" s="1">
        <f t="shared" ref="I1:M1" si="0">1/6</f>
        <v>0.16666666666666666</v>
      </c>
      <c r="J1" s="1">
        <f t="shared" si="0"/>
        <v>0.16666666666666666</v>
      </c>
      <c r="K1" s="1">
        <f t="shared" si="0"/>
        <v>0.16666666666666666</v>
      </c>
      <c r="L1" s="1">
        <f t="shared" si="0"/>
        <v>0.16666666666666666</v>
      </c>
      <c r="M1" s="1">
        <f t="shared" si="0"/>
        <v>0.16666666666666666</v>
      </c>
    </row>
    <row r="2" spans="1:19" x14ac:dyDescent="0.25">
      <c r="A2" s="1"/>
      <c r="B2" s="1" t="s">
        <v>10</v>
      </c>
      <c r="C2" s="1">
        <v>0.95</v>
      </c>
      <c r="D2" s="1" t="s">
        <v>8</v>
      </c>
      <c r="E2" s="1">
        <f>1-C2</f>
        <v>5.0000000000000044E-2</v>
      </c>
      <c r="G2" s="1" t="s">
        <v>3</v>
      </c>
      <c r="H2" s="1">
        <v>0.1</v>
      </c>
      <c r="I2" s="1">
        <v>0.1</v>
      </c>
      <c r="J2" s="1">
        <v>0.1</v>
      </c>
      <c r="K2" s="1">
        <v>0.1</v>
      </c>
      <c r="L2" s="1">
        <v>0.1</v>
      </c>
      <c r="M2" s="1">
        <v>0.5</v>
      </c>
    </row>
    <row r="7" spans="1:19" x14ac:dyDescent="0.25">
      <c r="A7" s="3" t="s">
        <v>6</v>
      </c>
      <c r="B7" s="3" t="s">
        <v>9</v>
      </c>
      <c r="C7" s="3">
        <f>LOG(C1)</f>
        <v>-2.2276394711152253E-2</v>
      </c>
      <c r="D7" s="3" t="s">
        <v>7</v>
      </c>
      <c r="E7" s="3">
        <f>LOG(E1)</f>
        <v>-1.3010299956639808</v>
      </c>
      <c r="G7" s="3" t="s">
        <v>2</v>
      </c>
      <c r="H7" s="3">
        <f>LOG(H1)</f>
        <v>-0.77815125038364363</v>
      </c>
      <c r="I7" s="3">
        <f t="shared" ref="I7:M7" si="1">LOG(I1)</f>
        <v>-0.77815125038364363</v>
      </c>
      <c r="J7" s="3">
        <f t="shared" si="1"/>
        <v>-0.77815125038364363</v>
      </c>
      <c r="K7" s="3">
        <f t="shared" si="1"/>
        <v>-0.77815125038364363</v>
      </c>
      <c r="L7" s="3">
        <f t="shared" si="1"/>
        <v>-0.77815125038364363</v>
      </c>
      <c r="M7" s="3">
        <f t="shared" si="1"/>
        <v>-0.77815125038364363</v>
      </c>
    </row>
    <row r="8" spans="1:19" x14ac:dyDescent="0.25">
      <c r="A8" s="3"/>
      <c r="B8" s="3" t="s">
        <v>10</v>
      </c>
      <c r="C8" s="3">
        <f>LOG(C2)</f>
        <v>-2.2276394711152253E-2</v>
      </c>
      <c r="D8" s="3" t="s">
        <v>8</v>
      </c>
      <c r="E8" s="3">
        <f>LOG(E2)</f>
        <v>-1.3010299956639808</v>
      </c>
      <c r="G8" s="3" t="s">
        <v>3</v>
      </c>
      <c r="H8" s="3">
        <f>LOG(H2)</f>
        <v>-1</v>
      </c>
      <c r="I8" s="3">
        <f t="shared" ref="I8:M8" si="2">LOG(I2)</f>
        <v>-1</v>
      </c>
      <c r="J8" s="3">
        <f t="shared" si="2"/>
        <v>-1</v>
      </c>
      <c r="K8" s="3">
        <f t="shared" si="2"/>
        <v>-1</v>
      </c>
      <c r="L8" s="3">
        <f t="shared" si="2"/>
        <v>-1</v>
      </c>
      <c r="M8" s="3">
        <f t="shared" si="2"/>
        <v>-0.3010299956639812</v>
      </c>
    </row>
    <row r="11" spans="1:19" x14ac:dyDescent="0.25">
      <c r="D11" t="s">
        <v>0</v>
      </c>
      <c r="E11" s="2">
        <v>1</v>
      </c>
      <c r="F11" s="2">
        <v>2</v>
      </c>
      <c r="G11" s="2">
        <v>1</v>
      </c>
      <c r="H11" s="2">
        <v>5</v>
      </c>
      <c r="I11" s="2">
        <v>1</v>
      </c>
      <c r="J11" s="2">
        <v>2</v>
      </c>
      <c r="K11" s="2">
        <v>1</v>
      </c>
      <c r="L11" s="2">
        <v>6</v>
      </c>
      <c r="M11" s="2">
        <v>6</v>
      </c>
      <c r="N11" s="2">
        <v>6</v>
      </c>
    </row>
    <row r="13" spans="1:19" ht="15.75" x14ac:dyDescent="0.25">
      <c r="A13" s="1"/>
      <c r="B13" s="1"/>
      <c r="C13" s="1" t="s">
        <v>1</v>
      </c>
      <c r="D13">
        <f>1/2</f>
        <v>0.5</v>
      </c>
      <c r="E13" cm="1">
        <f t="array" ref="E13">D13*INDEX($H$1:$M$1,E11)</f>
        <v>8.3333333333333329E-2</v>
      </c>
      <c r="F13" cm="1">
        <f t="array" ref="F13">MAX(E13*$C$1, E15*$E$2)*INDEX($H$1:$M$1,F11)</f>
        <v>1.3194444444444443E-2</v>
      </c>
      <c r="G13" cm="1">
        <f t="array" ref="G13">MAX(F13*$C$1, F15*$E$2)*INDEX($H$1:$M$1,G11)</f>
        <v>2.0891203703703697E-3</v>
      </c>
      <c r="H13" cm="1">
        <f t="array" ref="H13">MAX(G13*$C$1, G15*$E$2)*INDEX($H$1:$M$1,H11)</f>
        <v>3.3077739197530853E-4</v>
      </c>
      <c r="I13" cm="1">
        <f t="array" ref="I13">MAX(H13*$C$1, H15*$E$2)*INDEX($H$1:$M$1,I11)</f>
        <v>5.2373087062757186E-5</v>
      </c>
      <c r="J13" cm="1">
        <f t="array" ref="J13">MAX(I13*$C$1, I15*$E$2)*INDEX($H$1:$M$1,J11)</f>
        <v>8.2924054516032196E-6</v>
      </c>
      <c r="K13" cm="1">
        <f t="array" ref="K13">MAX(J13*$C$1, J15*$E$2)*INDEX($H$1:$M$1,K11)</f>
        <v>1.3129641965038428E-6</v>
      </c>
      <c r="L13" cm="1">
        <f t="array" ref="L13">MAX(K13*$C$1, K15*$E$2)*INDEX($H$1:$M$1,L11)</f>
        <v>2.0788599777977512E-7</v>
      </c>
      <c r="M13" cm="1">
        <f t="array" ref="M13">MAX(L13*$C$1, L15*$E$2)*INDEX($H$1:$M$1,M11)</f>
        <v>3.291528298179772E-8</v>
      </c>
      <c r="N13" cm="1">
        <f t="array" ref="N13">MAX(M13*$C$1, M15*$E$2)*INDEX($H$1:$M$1,N11)</f>
        <v>5.211586472117972E-9</v>
      </c>
      <c r="S13" s="5"/>
    </row>
    <row r="14" spans="1:19" ht="15.75" x14ac:dyDescent="0.25">
      <c r="A14" s="1" t="s">
        <v>4</v>
      </c>
      <c r="B14" s="1"/>
      <c r="C14" t="s">
        <v>14</v>
      </c>
      <c r="F14" t="str">
        <f>IF(E13*$C$1&gt; E15*$E$2,"F","S")</f>
        <v>F</v>
      </c>
      <c r="G14" t="str">
        <f t="shared" ref="G14:N14" si="3">IF(F13*$C$1&gt; F15*$E$2,"F","S")</f>
        <v>F</v>
      </c>
      <c r="H14" t="str">
        <f t="shared" si="3"/>
        <v>F</v>
      </c>
      <c r="I14" t="str">
        <f t="shared" si="3"/>
        <v>F</v>
      </c>
      <c r="J14" t="str">
        <f t="shared" si="3"/>
        <v>F</v>
      </c>
      <c r="K14" t="str">
        <f t="shared" si="3"/>
        <v>F</v>
      </c>
      <c r="L14" t="str">
        <f t="shared" si="3"/>
        <v>F</v>
      </c>
      <c r="M14" t="str">
        <f t="shared" si="3"/>
        <v>F</v>
      </c>
      <c r="N14" t="str">
        <f t="shared" si="3"/>
        <v>F</v>
      </c>
      <c r="O14" s="1" t="s">
        <v>12</v>
      </c>
      <c r="P14" s="1">
        <f>MAX(N13,N15)</f>
        <v>7.4059386709044949E-9</v>
      </c>
      <c r="R14" s="4"/>
      <c r="S14" s="5"/>
    </row>
    <row r="15" spans="1:19" ht="15.75" x14ac:dyDescent="0.25">
      <c r="A15" s="1"/>
      <c r="B15" s="1"/>
      <c r="C15" s="1" t="s">
        <v>11</v>
      </c>
      <c r="D15">
        <f>1/2</f>
        <v>0.5</v>
      </c>
      <c r="E15" cm="1">
        <f t="array" ref="E15">D15*INDEX($H$2:$M$2,E11)</f>
        <v>0.05</v>
      </c>
      <c r="F15" cm="1">
        <f t="array" ref="F15">MAX(E13*$E$1,E15*$C$2)*INDEX($H$2:$M$2,F11)</f>
        <v>4.7500000000000007E-3</v>
      </c>
      <c r="G15" cm="1">
        <f t="array" ref="G15">MAX(F13*$E$1,F15*$C$2)*INDEX($H$2:$M$2,G11)</f>
        <v>4.512500000000001E-4</v>
      </c>
      <c r="H15" cm="1">
        <f t="array" ref="H15">MAX(G13*$E$1,G15*$C$2)*INDEX($H$2:$M$2,H11)</f>
        <v>4.2868750000000009E-5</v>
      </c>
      <c r="I15" cm="1">
        <f t="array" ref="I15">MAX(H13*$E$1,H15*$C$2)*INDEX($H$2:$M$2,I11)</f>
        <v>4.0725312500000009E-6</v>
      </c>
      <c r="J15" cm="1">
        <f t="array" ref="J15">MAX(I13*$E$1,I15*$C$2)*INDEX($H$2:$M$2,J11)</f>
        <v>3.8689046875000003E-7</v>
      </c>
      <c r="K15" cm="1">
        <f t="array" ref="K15">MAX(J13*$E$1,J15*$C$2)*INDEX($H$2:$M$2,K11)</f>
        <v>4.1462027258016138E-8</v>
      </c>
      <c r="L15" cm="1">
        <f t="array" ref="L15">MAX(K13*$E$1,K15*$C$2)*INDEX($H$2:$M$2,L11)</f>
        <v>3.28241049125961E-8</v>
      </c>
      <c r="M15" cm="1">
        <f t="array" ref="M15">MAX(L13*$E$1,L15*$C$2)*INDEX($H$2:$M$2,M11)</f>
        <v>1.5591449833483148E-8</v>
      </c>
      <c r="N15" cm="1">
        <f t="array" ref="N15">MAX(M13*$E$1,M15*$C$2)*INDEX($H$2:$M$2,N11)</f>
        <v>7.4059386709044949E-9</v>
      </c>
      <c r="S15" s="5"/>
    </row>
    <row r="16" spans="1:19" ht="15.75" x14ac:dyDescent="0.25">
      <c r="A16" s="1"/>
      <c r="B16" s="1"/>
      <c r="C16" t="s">
        <v>14</v>
      </c>
      <c r="F16" t="str">
        <f>IF(E13*$E$1&gt;E15*$C$2,"F","S")</f>
        <v>S</v>
      </c>
      <c r="G16" t="str">
        <f t="shared" ref="G16:N16" si="4">IF(F13*$E$1&gt;F15*$C$2,"F","S")</f>
        <v>S</v>
      </c>
      <c r="H16" t="str">
        <f t="shared" si="4"/>
        <v>S</v>
      </c>
      <c r="I16" t="str">
        <f t="shared" si="4"/>
        <v>S</v>
      </c>
      <c r="J16" t="str">
        <f t="shared" si="4"/>
        <v>S</v>
      </c>
      <c r="K16" t="str">
        <f t="shared" si="4"/>
        <v>F</v>
      </c>
      <c r="L16" t="str">
        <f t="shared" si="4"/>
        <v>F</v>
      </c>
      <c r="M16" t="str">
        <f t="shared" si="4"/>
        <v>S</v>
      </c>
      <c r="N16" t="str">
        <f t="shared" si="4"/>
        <v>S</v>
      </c>
      <c r="S16" s="5"/>
    </row>
    <row r="19" spans="1:16" x14ac:dyDescent="0.25">
      <c r="A19" s="3"/>
      <c r="B19" s="3"/>
      <c r="C19" s="3" t="s">
        <v>1</v>
      </c>
      <c r="D19">
        <f>LOG(D13)</f>
        <v>-0.3010299956639812</v>
      </c>
      <c r="E19" cm="1">
        <f t="array" ref="E19">D19+INDEX($H$7:$M$7,E11)</f>
        <v>-1.0791812460476249</v>
      </c>
      <c r="F19" cm="1">
        <f t="array" ref="F19">MAX(E19+$C$7, E21+$E$8)+INDEX($H$7:$M$7,F11)</f>
        <v>-1.8796088911424207</v>
      </c>
      <c r="G19" cm="1">
        <f t="array" ref="G19">MAX(F19+$C$7, F21+$E$8)+INDEX($H$7:$M$7,G11)</f>
        <v>-2.6800365362372167</v>
      </c>
      <c r="H19" cm="1">
        <f t="array" ref="H19">MAX(G19+$C$7, G21+$E$8)+INDEX($H$7:$M$7,H11)</f>
        <v>-3.480464181332013</v>
      </c>
      <c r="I19" cm="1">
        <f t="array" ref="I19">MAX(H19+$C$7, H21+$E$8)+INDEX($H$7:$M$7,I11)</f>
        <v>-4.2808918264268092</v>
      </c>
      <c r="J19" cm="1">
        <f t="array" ref="J19">MAX(I19+$C$7, I21+$E$8)+INDEX($H$7:$M$7,J11)</f>
        <v>-5.0813194715216055</v>
      </c>
      <c r="K19" cm="1">
        <f t="array" ref="K19">MAX(J19+$C$7, J21+$E$8)+INDEX($H$7:$M$7,K11)</f>
        <v>-5.8817471166164017</v>
      </c>
      <c r="L19" cm="1">
        <f t="array" ref="L19">MAX(K19+$C$7, K21+$E$8)+INDEX($H$7:$M$7,L11)</f>
        <v>-6.682174761711198</v>
      </c>
      <c r="M19" cm="1">
        <f t="array" ref="M19">MAX(L19+$C$7, L21+$E$8)+INDEX($H$7:$M$7,M11)</f>
        <v>-7.4826024068059942</v>
      </c>
      <c r="N19" cm="1">
        <f t="array" ref="N19">MAX(M19+$C$7, M21+$E$8)+INDEX($H$7:$M$7,N11)</f>
        <v>-8.2830300519007896</v>
      </c>
    </row>
    <row r="20" spans="1:16" x14ac:dyDescent="0.25">
      <c r="A20" s="3" t="s">
        <v>5</v>
      </c>
      <c r="B20" s="3"/>
      <c r="C20" t="s">
        <v>14</v>
      </c>
      <c r="F20" t="str">
        <f>IF(E19+$C$7&gt;E21+$E$8,"F","S")</f>
        <v>F</v>
      </c>
      <c r="G20" t="str">
        <f t="shared" ref="G20:N20" si="5">IF(F19+$C$7&gt;F21+$E$8,"F","S")</f>
        <v>F</v>
      </c>
      <c r="H20" t="str">
        <f t="shared" si="5"/>
        <v>F</v>
      </c>
      <c r="I20" t="str">
        <f t="shared" si="5"/>
        <v>F</v>
      </c>
      <c r="J20" t="str">
        <f t="shared" si="5"/>
        <v>F</v>
      </c>
      <c r="K20" t="str">
        <f t="shared" si="5"/>
        <v>F</v>
      </c>
      <c r="L20" t="str">
        <f t="shared" si="5"/>
        <v>F</v>
      </c>
      <c r="M20" t="str">
        <f t="shared" si="5"/>
        <v>F</v>
      </c>
      <c r="N20" t="str">
        <f t="shared" si="5"/>
        <v>F</v>
      </c>
      <c r="O20" s="3" t="s">
        <v>13</v>
      </c>
      <c r="P20" s="3">
        <f>MAX(N19,N21)</f>
        <v>-8.1304198886946306</v>
      </c>
    </row>
    <row r="21" spans="1:16" x14ac:dyDescent="0.25">
      <c r="A21" s="3"/>
      <c r="B21" s="3"/>
      <c r="C21" s="3" t="s">
        <v>11</v>
      </c>
      <c r="D21">
        <f>LOG(D15)</f>
        <v>-0.3010299956639812</v>
      </c>
      <c r="E21" cm="1">
        <f t="array" ref="E21">D21+INDEX($H$8:$M$8,E11)</f>
        <v>-1.3010299956639813</v>
      </c>
      <c r="F21" cm="1">
        <f t="array" ref="F21">MAX(E19+$E$7,E21+$C$8)+INDEX($H$8:$M$8,F11)</f>
        <v>-2.3233063903751336</v>
      </c>
      <c r="G21" cm="1">
        <f t="array" ref="G21">MAX(F19+$E$7,F21+$C$8)+INDEX($H$8:$M$8,G11)</f>
        <v>-3.345582785086286</v>
      </c>
      <c r="H21" cm="1">
        <f t="array" ref="H21">MAX(G19+$E$7,G21+$C$8)+INDEX($H$8:$M$8,H11)</f>
        <v>-4.3678591797974384</v>
      </c>
      <c r="I21" cm="1">
        <f t="array" ref="I21">MAX(H19+$E$7,H21+$C$8)+INDEX($H$8:$M$8,I11)</f>
        <v>-5.3901355745085908</v>
      </c>
      <c r="J21" cm="1">
        <f t="array" ref="J21">MAX(I19+$E$7,I21+$C$8)+INDEX($H$8:$M$8,J11)</f>
        <v>-6.4124119692197432</v>
      </c>
      <c r="K21" cm="1">
        <f t="array" ref="K21">MAX(J19+$E$7,J21+$C$8)+INDEX($H$8:$M$8,K11)</f>
        <v>-7.3823494671855858</v>
      </c>
      <c r="L21" cm="1">
        <f t="array" ref="L21">MAX(K19+$E$7,K21+$C$8)+INDEX($H$8:$M$8,L11)</f>
        <v>-7.4838071079443633</v>
      </c>
      <c r="M21" cm="1">
        <f t="array" ref="M21">MAX(L19+$E$7,L21+$C$8)+INDEX($H$8:$M$8,M11)</f>
        <v>-7.807113498319497</v>
      </c>
      <c r="N21" cm="1">
        <f t="array" ref="N21">MAX(M19+$E$7,M21+$C$8)+INDEX($H$8:$M$8,N11)</f>
        <v>-8.1304198886946306</v>
      </c>
    </row>
    <row r="22" spans="1:16" x14ac:dyDescent="0.25">
      <c r="A22" s="3"/>
      <c r="B22" s="3"/>
      <c r="C22" t="s">
        <v>14</v>
      </c>
      <c r="F22" t="str">
        <f>IF(E19+$E$7&gt;E21+$C$8,"F","S")</f>
        <v>S</v>
      </c>
      <c r="G22" t="str">
        <f t="shared" ref="G22:N22" si="6">IF(F19+$E$7&gt;F21+$C$8,"F","S")</f>
        <v>S</v>
      </c>
      <c r="H22" t="str">
        <f t="shared" si="6"/>
        <v>S</v>
      </c>
      <c r="I22" t="str">
        <f t="shared" si="6"/>
        <v>S</v>
      </c>
      <c r="J22" t="str">
        <f t="shared" si="6"/>
        <v>S</v>
      </c>
      <c r="K22" t="str">
        <f t="shared" si="6"/>
        <v>F</v>
      </c>
      <c r="L22" t="str">
        <f t="shared" si="6"/>
        <v>F</v>
      </c>
      <c r="M22" t="str">
        <f t="shared" si="6"/>
        <v>S</v>
      </c>
      <c r="N22" t="str">
        <f t="shared" si="6"/>
        <v>S</v>
      </c>
    </row>
    <row r="24" spans="1:16" x14ac:dyDescent="0.25">
      <c r="C24" s="6" t="s">
        <v>16</v>
      </c>
      <c r="D24" s="6"/>
      <c r="E24">
        <f t="shared" ref="E24:M24" si="7">IF(F25="F",1,0)</f>
        <v>1</v>
      </c>
      <c r="F24">
        <f t="shared" si="7"/>
        <v>1</v>
      </c>
      <c r="G24">
        <f t="shared" si="7"/>
        <v>1</v>
      </c>
      <c r="H24">
        <f t="shared" si="7"/>
        <v>1</v>
      </c>
      <c r="I24">
        <f t="shared" si="7"/>
        <v>1</v>
      </c>
      <c r="J24">
        <f t="shared" si="7"/>
        <v>1</v>
      </c>
      <c r="K24">
        <f t="shared" si="7"/>
        <v>1</v>
      </c>
      <c r="L24">
        <f t="shared" si="7"/>
        <v>0</v>
      </c>
      <c r="M24">
        <f t="shared" si="7"/>
        <v>0</v>
      </c>
      <c r="N24">
        <f>IF(O25="F",1,0)</f>
        <v>0</v>
      </c>
    </row>
    <row r="25" spans="1:16" x14ac:dyDescent="0.25">
      <c r="A25" s="6" t="s">
        <v>15</v>
      </c>
      <c r="B25" s="6"/>
      <c r="C25" s="6"/>
      <c r="D25" s="6"/>
      <c r="F25" t="str">
        <f>IF(F24=1,F20,F22)</f>
        <v>F</v>
      </c>
      <c r="G25" t="str">
        <f>IF(G24=1,G20,G22)</f>
        <v>F</v>
      </c>
      <c r="H25" t="str">
        <f>IF(H24=1,H20,H22)</f>
        <v>F</v>
      </c>
      <c r="I25" t="str">
        <f>IF(I24=1,I20,I22)</f>
        <v>F</v>
      </c>
      <c r="J25" t="str">
        <f>IF(J24=1,J20,J22)</f>
        <v>F</v>
      </c>
      <c r="K25" t="str">
        <f>IF(K24=1,K20,K22)</f>
        <v>F</v>
      </c>
      <c r="L25" t="str">
        <f>IF(L24=1,L20,L22)</f>
        <v>F</v>
      </c>
      <c r="M25" t="str">
        <f>IF(M24=1,M20,M22)</f>
        <v>S</v>
      </c>
      <c r="N25" t="str">
        <f>IF(N24=1,N20,N22)</f>
        <v>S</v>
      </c>
      <c r="O25" t="str">
        <f>IF(P20=N19,"F","S")</f>
        <v>S</v>
      </c>
    </row>
    <row r="26" spans="1:16" x14ac:dyDescent="0.25">
      <c r="C26" s="6" t="s">
        <v>16</v>
      </c>
      <c r="D26" s="6"/>
      <c r="E26">
        <f t="shared" ref="E26:M26" si="8">IF(F25="S",1,0)</f>
        <v>0</v>
      </c>
      <c r="F26">
        <f t="shared" si="8"/>
        <v>0</v>
      </c>
      <c r="G26">
        <f t="shared" si="8"/>
        <v>0</v>
      </c>
      <c r="H26">
        <f t="shared" si="8"/>
        <v>0</v>
      </c>
      <c r="I26">
        <f t="shared" si="8"/>
        <v>0</v>
      </c>
      <c r="J26">
        <f t="shared" si="8"/>
        <v>0</v>
      </c>
      <c r="K26">
        <f t="shared" si="8"/>
        <v>0</v>
      </c>
      <c r="L26">
        <f t="shared" si="8"/>
        <v>1</v>
      </c>
      <c r="M26">
        <f t="shared" si="8"/>
        <v>1</v>
      </c>
      <c r="N26">
        <f>IF(O25="S",1,0)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Chengwei Lei</dc:creator>
  <cp:lastModifiedBy>Chengwei Lei</cp:lastModifiedBy>
  <dcterms:created xsi:type="dcterms:W3CDTF">2022-02-11T19:13:41Z</dcterms:created>
  <dcterms:modified xsi:type="dcterms:W3CDTF">2024-02-13T05:52:24Z</dcterms:modified>
</cp:coreProperties>
</file>